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leszek.szymanski.AP\Desktop\aluplast\Rolety\Formularze zamówień\"/>
    </mc:Choice>
  </mc:AlternateContent>
  <xr:revisionPtr revIDLastSave="0" documentId="13_ncr:1_{C5D4FC88-144E-46A3-8DEE-74BA1D39E68C}" xr6:coauthVersionLast="40" xr6:coauthVersionMax="40" xr10:uidLastSave="{00000000-0000-0000-0000-000000000000}"/>
  <workbookProtection workbookAlgorithmName="SHA-512" workbookHashValue="2pnuyZ8AOuHy79d7PrpYSwqHjYR0J1BqxhVrZgAFOa0ErrrH6ESyIHNw38nk8Krjj5zI3Teeg7WI7hEKYb/z1g==" workbookSaltValue="oZlLfmmCVail1vC4QsoLcA==" workbookSpinCount="100000" lockStructure="1"/>
  <bookViews>
    <workbookView xWindow="-108" yWindow="-108" windowWidth="23256" windowHeight="12600" tabRatio="915" xr2:uid="{00000000-000D-0000-FFFF-FFFF00000000}"/>
  </bookViews>
  <sheets>
    <sheet name="Formularz RA" sheetId="23" r:id="rId1"/>
    <sheet name="Info" sheetId="24" state="veryHidden" r:id="rId2"/>
  </sheets>
  <definedNames>
    <definedName name="DŁUGOŚĆSPRĘŻYNY">Info!$U$2:$U$3</definedName>
    <definedName name="KOLORYSTYKA_PANCERZY">Info!$F$2:$F$30</definedName>
    <definedName name="KOLORYSTYKAPROWADNIC">Info!$E$2:$E$15</definedName>
    <definedName name="Kolorystykaskrzynkilubrewizji">Info!$D$2:$D$13</definedName>
    <definedName name="LISTWA_DOLNA">Info!$G$2:$G$15</definedName>
    <definedName name="MARKASILNIKAELEKTRYCZNEGO">Info!$W$2:$W$8</definedName>
    <definedName name="MOCOWANIEREWIZJI">Info!$N$2:$N$4</definedName>
    <definedName name="MOSKITIERA">Info!$L$2:$L$3</definedName>
    <definedName name="NAWIERCANIEPROWADNIC">Info!$M$2:$M$3</definedName>
    <definedName name="PAKOWANIEROLET">Info!$Q$2:$Q$4</definedName>
    <definedName name="PODCIĘCIEPROWADNICY">Info!#REF!</definedName>
    <definedName name="rodzaj">Info!$B$2:$B$3</definedName>
    <definedName name="RURA">Info!$J$2:$J$3</definedName>
    <definedName name="STEROWANIE2">Info!$S$2:$S$3</definedName>
    <definedName name="STEROWANIEELEKTRYCZNE">Info!$V$2:$V$9</definedName>
    <definedName name="STEROWANIERĘCZNE">Info!$R$2:$R$12</definedName>
    <definedName name="system">Info!$A$2:$A$5</definedName>
    <definedName name="UCHWYTPOMOCNICZY">Info!$T$2:$T$3</definedName>
    <definedName name="WYJŚCIENAPĘDU">Info!$O$2:$O$13</definedName>
    <definedName name="wysokośćlameli">Info!$I$2:$I$9</definedName>
    <definedName name="wysokośćskrzynki">Info!$H$2:$H$6</definedName>
    <definedName name="ZABEZPIECZENIEMPRZEDPODNIESIENIEM">Info!$K$2:$K$5</definedName>
    <definedName name="ZAŚLEPKIPROWADNICY">Info!$P$2:$P$3</definedName>
    <definedName name="zestawrolet">Info!$C$2:$C$6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3" l="1"/>
  <c r="J6" i="23" l="1"/>
  <c r="I8" i="24" l="1"/>
  <c r="I7" i="24"/>
  <c r="I6" i="24"/>
  <c r="I5" i="24"/>
  <c r="I4" i="24"/>
  <c r="I3" i="24"/>
  <c r="I2" i="24"/>
  <c r="I9" i="24"/>
  <c r="I3" i="23"/>
  <c r="H5" i="24" l="1"/>
  <c r="H4" i="24"/>
  <c r="H3" i="24"/>
  <c r="H2" i="24"/>
  <c r="H6" i="24"/>
  <c r="D2" i="24" l="1"/>
  <c r="D12" i="24"/>
  <c r="D11" i="24"/>
  <c r="D10" i="24"/>
  <c r="D9" i="24"/>
  <c r="D8" i="24"/>
  <c r="D7" i="24"/>
  <c r="D6" i="24"/>
  <c r="D5" i="24"/>
  <c r="D4" i="24"/>
  <c r="D3" i="24"/>
  <c r="D13" i="24" l="1"/>
  <c r="A7" i="23"/>
  <c r="K2" i="23" l="1"/>
</calcChain>
</file>

<file path=xl/sharedStrings.xml><?xml version="1.0" encoding="utf-8"?>
<sst xmlns="http://schemas.openxmlformats.org/spreadsheetml/2006/main" count="184" uniqueCount="151">
  <si>
    <t>system</t>
  </si>
  <si>
    <t>rodzaj</t>
  </si>
  <si>
    <t>Ilość</t>
  </si>
  <si>
    <t>Zestaw rolet</t>
  </si>
  <si>
    <t>zestaw rolet</t>
  </si>
  <si>
    <t>2-1</t>
  </si>
  <si>
    <t>2-2</t>
  </si>
  <si>
    <t>3-1</t>
  </si>
  <si>
    <t>3-2</t>
  </si>
  <si>
    <t>3-3</t>
  </si>
  <si>
    <t>Rozmiar pancerza</t>
  </si>
  <si>
    <t>Rura</t>
  </si>
  <si>
    <t>Moskitiera</t>
  </si>
  <si>
    <t>Wysokość skrzynki</t>
  </si>
  <si>
    <t>Kolorystyka prowadnic</t>
  </si>
  <si>
    <t>Kolorystyka pancerzy</t>
  </si>
  <si>
    <t>Kolorystyka listwy dolnej</t>
  </si>
  <si>
    <t>06 CIEMNY DĄB</t>
  </si>
  <si>
    <t>95 WINCHESTER</t>
  </si>
  <si>
    <t>RAL</t>
  </si>
  <si>
    <t>01 BIAŁY</t>
  </si>
  <si>
    <t>02 BEŻOWY</t>
  </si>
  <si>
    <t>03 BRĄZOWY</t>
  </si>
  <si>
    <t>04 CIEMNOBRĄZOWY</t>
  </si>
  <si>
    <t>06 WENGE</t>
  </si>
  <si>
    <t>11 ULTRA BIAŁY</t>
  </si>
  <si>
    <t>21 JASNE DREWNO</t>
  </si>
  <si>
    <t>22 CIEMNE DREWNO</t>
  </si>
  <si>
    <t>25 DREWNOPODOBNY MAHOŃ</t>
  </si>
  <si>
    <t>23 DREWNOPODOBNY ZŁOTY DĄB</t>
  </si>
  <si>
    <t>27 DREWNOPODOBNY ORZECH</t>
  </si>
  <si>
    <t>28 DREWNOPODOBNY WINCHESTER</t>
  </si>
  <si>
    <t>30 JASNY SZARY</t>
  </si>
  <si>
    <t>32 SZARY</t>
  </si>
  <si>
    <t>33 CIEMNOBEŻOWY</t>
  </si>
  <si>
    <t>37 BAZALTOWY SZARY</t>
  </si>
  <si>
    <t>38 KWARCOWY SZARY</t>
  </si>
  <si>
    <t>39 BETONOWY SZARY</t>
  </si>
  <si>
    <t>41 BIEL KREMOWA</t>
  </si>
  <si>
    <t>42 ZIELONY</t>
  </si>
  <si>
    <t>43 SZARY ANTRACYT</t>
  </si>
  <si>
    <t>44 NIEBIESKI (STAL)</t>
  </si>
  <si>
    <t>45 CZERWONY</t>
  </si>
  <si>
    <t>46 CZARNY</t>
  </si>
  <si>
    <t>47 ZIELEŃ JODŁOWA</t>
  </si>
  <si>
    <t>48 ŻÓŁTY</t>
  </si>
  <si>
    <t>49 BORDO</t>
  </si>
  <si>
    <t>50 KOŚĆ SŁONIOWA</t>
  </si>
  <si>
    <t>Listwa dolna</t>
  </si>
  <si>
    <t>00 NIELAKIEROWANY</t>
  </si>
  <si>
    <t>10 SUROWY ANODOWANY</t>
  </si>
  <si>
    <t>31 SREBRNY</t>
  </si>
  <si>
    <t>Wysokość lameli</t>
  </si>
  <si>
    <t>RURA</t>
  </si>
  <si>
    <t xml:space="preserve">MOSKITIERA </t>
  </si>
  <si>
    <t>TAK</t>
  </si>
  <si>
    <t>NIE</t>
  </si>
  <si>
    <t>ZAŚLEPKI PROWADNICY</t>
  </si>
  <si>
    <t>BRAK</t>
  </si>
  <si>
    <t>Pakowanie rolet</t>
  </si>
  <si>
    <t>pakowanie rolet</t>
  </si>
  <si>
    <t>KARTON</t>
  </si>
  <si>
    <t>ręczne</t>
  </si>
  <si>
    <t>elektryczne</t>
  </si>
  <si>
    <t>sterowanie ręczne</t>
  </si>
  <si>
    <t>ZPK</t>
  </si>
  <si>
    <t>PKS</t>
  </si>
  <si>
    <t>PKR</t>
  </si>
  <si>
    <t>PKO</t>
  </si>
  <si>
    <t>SPR</t>
  </si>
  <si>
    <t>sterowanie elektryczne</t>
  </si>
  <si>
    <t>RADIOWE</t>
  </si>
  <si>
    <t>PRZECIĄŻ. PRZEW.</t>
  </si>
  <si>
    <t>PRZECIĄŻ. RADIO</t>
  </si>
  <si>
    <t>AWAR. OTW. RADIO</t>
  </si>
  <si>
    <t>AWAR. OTW. PRZEW.</t>
  </si>
  <si>
    <t>Marka silnika elektr.</t>
  </si>
  <si>
    <t>marka silnika elektrycznego</t>
  </si>
  <si>
    <t>STD</t>
  </si>
  <si>
    <t>SOMFY</t>
  </si>
  <si>
    <t>SIMU</t>
  </si>
  <si>
    <t>SELVE</t>
  </si>
  <si>
    <t>YOODA</t>
  </si>
  <si>
    <t>UWAGII</t>
  </si>
  <si>
    <t>Wyjście napędu</t>
  </si>
  <si>
    <t>PRZEWO- DOWE</t>
  </si>
  <si>
    <t>Potwierdzam do produkcji (pieczątka i podpis)</t>
  </si>
  <si>
    <t>Rodzaj napędu</t>
  </si>
  <si>
    <t>Sterowanie</t>
  </si>
  <si>
    <t>nr:</t>
  </si>
  <si>
    <t>z dnia:</t>
  </si>
  <si>
    <t>NIP:</t>
  </si>
  <si>
    <t>Kontakt do osoby wypełniającej formularz:</t>
  </si>
  <si>
    <t>Adres mailowy</t>
  </si>
  <si>
    <t>System rolet:</t>
  </si>
  <si>
    <t>ZP13N</t>
  </si>
  <si>
    <t>ZP13P</t>
  </si>
  <si>
    <t>ZPP14</t>
  </si>
  <si>
    <t>ZWP5</t>
  </si>
  <si>
    <t>ZWP9</t>
  </si>
  <si>
    <t>RAS</t>
  </si>
  <si>
    <t>RAK/E</t>
  </si>
  <si>
    <t>Kolorystyka skrzynki z boczkami lub rewizji z liswtą podtynkową</t>
  </si>
  <si>
    <t>RAR/R</t>
  </si>
  <si>
    <t>RAR/T</t>
  </si>
  <si>
    <t>PROWADNICE</t>
  </si>
  <si>
    <t>Szerokość całkowita</t>
  </si>
  <si>
    <t>Wysokość całkowita</t>
  </si>
  <si>
    <t>WYCENA ROLET:</t>
  </si>
  <si>
    <t>ZAMÓWIENIE ROLET:</t>
  </si>
  <si>
    <t>Nawiercanie prowadnic</t>
  </si>
  <si>
    <t>nawiercanie prowadnic</t>
  </si>
  <si>
    <t>WYJŚCIE NAPĘDU</t>
  </si>
  <si>
    <t>PRAWA  A</t>
  </si>
  <si>
    <t>PRAWA  B</t>
  </si>
  <si>
    <t>PRAWA  C</t>
  </si>
  <si>
    <t>PRAWA  D</t>
  </si>
  <si>
    <t>PRAWA  AB</t>
  </si>
  <si>
    <t>PRAWA  AD</t>
  </si>
  <si>
    <t>LEWA  A</t>
  </si>
  <si>
    <t>LEWA  B</t>
  </si>
  <si>
    <t>LEWA  C</t>
  </si>
  <si>
    <t>LEWA  D</t>
  </si>
  <si>
    <t>LEWA  AB</t>
  </si>
  <si>
    <t>LEWA  AD</t>
  </si>
  <si>
    <t>FOLIA PĘCHERZYKOWA</t>
  </si>
  <si>
    <t>sterowanie ręczne2</t>
  </si>
  <si>
    <t>PASEK</t>
  </si>
  <si>
    <t>LINKA</t>
  </si>
  <si>
    <t>Zatyczki prowadnic</t>
  </si>
  <si>
    <t>UCHWYT POMOCNICZY</t>
  </si>
  <si>
    <t>DŁUGOŚĆ SPRĘŻYNY</t>
  </si>
  <si>
    <t>250 mm</t>
  </si>
  <si>
    <t>500 mm</t>
  </si>
  <si>
    <t>Tel. kontaktowy</t>
  </si>
  <si>
    <t>Imię i nazwisko</t>
  </si>
  <si>
    <t>zabezpieczenie przed podniesieniem</t>
  </si>
  <si>
    <t>RYGIEL RĘCZNY</t>
  </si>
  <si>
    <t>WIESZAK BLOKADA</t>
  </si>
  <si>
    <t>XXX</t>
  </si>
  <si>
    <t>Dodatk. zabezpieczenie</t>
  </si>
  <si>
    <t>ZAMEK BASKWIL.</t>
  </si>
  <si>
    <t>ZALEŻNY</t>
  </si>
  <si>
    <t>Mocowanie rewizji</t>
  </si>
  <si>
    <t>mocowanie rewizji</t>
  </si>
  <si>
    <t>NITY</t>
  </si>
  <si>
    <t>WKRĘTY</t>
  </si>
  <si>
    <t>WKRĘTY + OSŁONKI</t>
  </si>
  <si>
    <t>Nazwa firmy</t>
  </si>
  <si>
    <t>Miasto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</si>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</sst>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sz val="5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5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/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/>
    <xf numFmtId="0" fontId="10" fillId="0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2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5" xfId="0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right" vertical="center" shrinkToFit="1"/>
      <protection hidden="1"/>
    </xf>
    <xf numFmtId="0" fontId="1" fillId="0" borderId="5" xfId="0" applyFont="1" applyBorder="1" applyAlignment="1" applyProtection="1">
      <alignment horizontal="right" vertical="center" shrinkToFit="1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 hidden="1"/>
    </xf>
    <xf numFmtId="0" fontId="3" fillId="0" borderId="9" xfId="0" applyFont="1" applyBorder="1" applyAlignment="1" applyProtection="1">
      <alignment horizontal="center" vertical="center" shrinkToFit="1"/>
      <protection locked="0" hidden="1"/>
    </xf>
    <xf numFmtId="0" fontId="3" fillId="0" borderId="10" xfId="0" applyFont="1" applyBorder="1" applyAlignment="1" applyProtection="1">
      <alignment horizontal="center" vertical="center" shrinkToFit="1"/>
      <protection locked="0" hidden="1"/>
    </xf>
    <xf numFmtId="0" fontId="3" fillId="0" borderId="11" xfId="0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Border="1" applyAlignment="1" applyProtection="1">
      <alignment horizontal="center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 shrinkToFit="1"/>
      <protection locked="0" hidden="1"/>
    </xf>
    <xf numFmtId="0" fontId="3" fillId="0" borderId="13" xfId="0" applyFont="1" applyBorder="1" applyAlignment="1" applyProtection="1">
      <alignment horizontal="center" vertical="center" shrinkToFit="1"/>
      <protection locked="0" hidden="1"/>
    </xf>
    <xf numFmtId="0" fontId="3" fillId="0" borderId="14" xfId="0" applyFont="1" applyBorder="1" applyAlignment="1" applyProtection="1">
      <alignment horizontal="center" vertical="center" shrinkToFit="1"/>
      <protection locked="0" hidden="1"/>
    </xf>
    <xf numFmtId="0" fontId="3" fillId="0" borderId="15" xfId="0" applyFont="1" applyBorder="1" applyAlignment="1" applyProtection="1">
      <alignment horizontal="center" vertical="center" shrinkToFit="1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5"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00FF00"/>
      <color rgb="FFFF00FF"/>
      <color rgb="FFFF0066"/>
      <color rgb="FFFF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3</xdr:col>
      <xdr:colOff>480060</xdr:colOff>
      <xdr:row>5</xdr:row>
      <xdr:rowOff>134954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68D83CF-D894-42D2-9F65-78188FD6C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2400300" cy="950294"/>
        </a:xfrm>
        <a:prstGeom prst="rect">
          <a:avLst/>
        </a:prstGeom>
      </xdr:spPr>
    </xdr:pic>
    <xdr:clientData/>
  </xdr:twoCellAnchor>
  <xdr:twoCellAnchor editAs="oneCell">
    <xdr:from>
      <xdr:col>15</xdr:col>
      <xdr:colOff>428294</xdr:colOff>
      <xdr:row>0</xdr:row>
      <xdr:rowOff>0</xdr:rowOff>
    </xdr:from>
    <xdr:to>
      <xdr:col>17</xdr:col>
      <xdr:colOff>310697</xdr:colOff>
      <xdr:row>5</xdr:row>
      <xdr:rowOff>60960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DD4C52-15E1-4196-83E5-62368538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3114" y="0"/>
          <a:ext cx="903483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5293-9445-4B03-89B2-867E40AC0C82}">
  <sheetPr codeName="Arkusz1"/>
  <dimension ref="A1:S39"/>
  <sheetViews>
    <sheetView showGridLines="0" tabSelected="1" view="pageLayout" zoomScaleNormal="100" workbookViewId="0">
      <selection activeCell="Q20" sqref="Q20"/>
    </sheetView>
  </sheetViews>
  <sheetFormatPr defaultRowHeight="13.2" x14ac:dyDescent="0.3"/>
  <cols>
    <col min="1" max="1" width="10.44140625" style="7" customWidth="1"/>
    <col min="2" max="2" width="9.77734375" style="7" customWidth="1"/>
    <col min="3" max="19" width="7.109375" style="7" customWidth="1"/>
    <col min="20" max="16384" width="8.88671875" style="7"/>
  </cols>
  <sheetData>
    <row r="1" spans="1:19" ht="13.2" customHeight="1" x14ac:dyDescent="0.3">
      <c r="E1" s="69" t="s">
        <v>109</v>
      </c>
      <c r="F1" s="69"/>
      <c r="G1" s="69"/>
      <c r="H1" s="69"/>
      <c r="I1" s="8" t="s">
        <v>89</v>
      </c>
      <c r="J1" s="58"/>
      <c r="K1" s="58"/>
      <c r="L1" s="58"/>
      <c r="M1" s="26" t="s">
        <v>94</v>
      </c>
      <c r="N1" s="26"/>
    </row>
    <row r="2" spans="1:19" ht="13.2" customHeight="1" x14ac:dyDescent="0.3">
      <c r="E2" s="69"/>
      <c r="F2" s="69"/>
      <c r="G2" s="69"/>
      <c r="H2" s="69"/>
      <c r="I2" s="22" t="s">
        <v>90</v>
      </c>
      <c r="J2" s="22"/>
      <c r="K2" s="72">
        <f ca="1">TODAY()</f>
        <v>43528</v>
      </c>
      <c r="L2" s="72"/>
      <c r="M2" s="68"/>
      <c r="N2" s="68"/>
    </row>
    <row r="3" spans="1:19" ht="13.2" customHeight="1" x14ac:dyDescent="0.3">
      <c r="E3" s="69"/>
      <c r="F3" s="69"/>
      <c r="G3" s="69"/>
      <c r="H3" s="69"/>
      <c r="I3" s="22" t="str">
        <f>IF(E1="ZAMÓWIENIE ROLET:","termin dostawy:","")</f>
        <v>termin dostawy:</v>
      </c>
      <c r="J3" s="22"/>
      <c r="K3" s="70" t="str">
        <f>IF(E1="ZAMÓWIENIE ROLET:"," ","")</f>
        <v xml:space="preserve"> </v>
      </c>
      <c r="L3" s="71"/>
      <c r="M3" s="68"/>
      <c r="N3" s="68"/>
    </row>
    <row r="4" spans="1:19" ht="13.2" customHeight="1" x14ac:dyDescent="0.3">
      <c r="E4" s="59" t="s">
        <v>148</v>
      </c>
      <c r="F4" s="60"/>
      <c r="G4" s="60"/>
      <c r="H4" s="61"/>
      <c r="I4" s="56" t="s">
        <v>149</v>
      </c>
      <c r="J4" s="56"/>
      <c r="K4" s="56"/>
      <c r="L4" s="56"/>
    </row>
    <row r="5" spans="1:19" ht="13.2" customHeight="1" x14ac:dyDescent="0.3">
      <c r="E5" s="62"/>
      <c r="F5" s="63"/>
      <c r="G5" s="63"/>
      <c r="H5" s="64"/>
      <c r="I5" s="56" t="s">
        <v>150</v>
      </c>
      <c r="J5" s="56"/>
      <c r="K5" s="56"/>
      <c r="L5" s="56"/>
    </row>
    <row r="6" spans="1:19" ht="13.2" customHeight="1" x14ac:dyDescent="0.3">
      <c r="E6" s="65"/>
      <c r="F6" s="66"/>
      <c r="G6" s="66"/>
      <c r="H6" s="67"/>
      <c r="I6" s="20" t="s">
        <v>91</v>
      </c>
      <c r="J6" s="57" t="str">
        <f>IF(I6="nip:"," ","")</f>
        <v xml:space="preserve"> </v>
      </c>
      <c r="K6" s="57"/>
      <c r="L6" s="57"/>
    </row>
    <row r="7" spans="1:19" x14ac:dyDescent="0.3">
      <c r="A7" s="22" t="str">
        <f>IF(M2="rak/e","Kolorystyka rewizji i listwy podtynkowej","Kolorystyka skrzynki z boczkami")</f>
        <v>Kolorystyka skrzynki z boczkami</v>
      </c>
      <c r="B7" s="22"/>
      <c r="C7" s="22"/>
      <c r="D7" s="2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3">
      <c r="A8" s="22" t="s">
        <v>14</v>
      </c>
      <c r="B8" s="22"/>
      <c r="C8" s="22"/>
      <c r="D8" s="2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x14ac:dyDescent="0.3">
      <c r="A9" s="22" t="s">
        <v>15</v>
      </c>
      <c r="B9" s="22"/>
      <c r="C9" s="22"/>
      <c r="D9" s="2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3">
      <c r="A10" s="22" t="s">
        <v>16</v>
      </c>
      <c r="B10" s="22"/>
      <c r="C10" s="22"/>
      <c r="D10" s="2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9" customFormat="1" ht="6.6" x14ac:dyDescent="0.3"/>
    <row r="12" spans="1:19" x14ac:dyDescent="0.3"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  <c r="P12" s="10">
        <v>14</v>
      </c>
      <c r="Q12" s="10">
        <v>15</v>
      </c>
      <c r="R12" s="10">
        <v>16</v>
      </c>
      <c r="S12" s="10">
        <v>17</v>
      </c>
    </row>
    <row r="13" spans="1:19" x14ac:dyDescent="0.3">
      <c r="A13" s="22" t="s">
        <v>3</v>
      </c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22" t="s">
        <v>2</v>
      </c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3">
      <c r="A15" s="38" t="s">
        <v>106</v>
      </c>
      <c r="B15" s="3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">
      <c r="A16" s="38" t="s">
        <v>107</v>
      </c>
      <c r="B16" s="3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">
      <c r="A17" s="22" t="s">
        <v>13</v>
      </c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">
      <c r="A18" s="22" t="s">
        <v>10</v>
      </c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">
      <c r="A19" s="22" t="s">
        <v>11</v>
      </c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22" t="s">
        <v>12</v>
      </c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">
      <c r="A21" s="22" t="s">
        <v>84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4.4" customHeight="1" x14ac:dyDescent="0.3">
      <c r="A22" s="22" t="s">
        <v>110</v>
      </c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x14ac:dyDescent="0.3">
      <c r="A23" s="22" t="s">
        <v>129</v>
      </c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x14ac:dyDescent="0.3">
      <c r="A24" s="36" t="s">
        <v>143</v>
      </c>
      <c r="B24" s="37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</row>
    <row r="25" spans="1:19" x14ac:dyDescent="0.3">
      <c r="A25" s="32" t="s">
        <v>140</v>
      </c>
      <c r="B25" s="3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3.2" customHeight="1" x14ac:dyDescent="0.3">
      <c r="A26" s="23" t="s">
        <v>87</v>
      </c>
      <c r="B26" s="28" t="s">
        <v>62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3.2" customHeight="1" x14ac:dyDescent="0.3">
      <c r="A27" s="24"/>
      <c r="B27" s="2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.2" customHeight="1" x14ac:dyDescent="0.3">
      <c r="A28" s="24"/>
      <c r="B28" s="2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3.2" customHeight="1" x14ac:dyDescent="0.3">
      <c r="A29" s="24"/>
      <c r="B29" s="3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3.2" customHeight="1" x14ac:dyDescent="0.3">
      <c r="A30" s="24"/>
      <c r="B30" s="26" t="s">
        <v>63</v>
      </c>
      <c r="C30" s="21" t="s">
        <v>85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3">
      <c r="A31" s="25"/>
      <c r="B31" s="2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3">
      <c r="A32" s="22" t="s">
        <v>76</v>
      </c>
      <c r="B32" s="2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3">
      <c r="A33" s="22" t="s">
        <v>88</v>
      </c>
      <c r="B33" s="2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x14ac:dyDescent="0.3">
      <c r="A34" s="22" t="s">
        <v>59</v>
      </c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s="12" customFormat="1" ht="7.2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4.4" customHeight="1" x14ac:dyDescent="0.3">
      <c r="A36" s="26" t="s">
        <v>83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4" t="s">
        <v>86</v>
      </c>
      <c r="P36" s="45"/>
      <c r="Q36" s="45"/>
      <c r="R36" s="45"/>
      <c r="S36" s="46"/>
    </row>
    <row r="37" spans="1:19" x14ac:dyDescent="0.3">
      <c r="A37" s="26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7"/>
      <c r="P37" s="48"/>
      <c r="Q37" s="48"/>
      <c r="R37" s="48"/>
      <c r="S37" s="49"/>
    </row>
    <row r="38" spans="1:19" x14ac:dyDescent="0.3">
      <c r="A38" s="2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0"/>
      <c r="P38" s="51"/>
      <c r="Q38" s="51"/>
      <c r="R38" s="51"/>
      <c r="S38" s="52"/>
    </row>
    <row r="39" spans="1:19" ht="14.4" customHeight="1" x14ac:dyDescent="0.3">
      <c r="A39" s="41" t="s">
        <v>92</v>
      </c>
      <c r="B39" s="41"/>
      <c r="C39" s="41"/>
      <c r="D39" s="41"/>
      <c r="E39" s="42" t="s">
        <v>135</v>
      </c>
      <c r="F39" s="42"/>
      <c r="G39" s="42"/>
      <c r="H39" s="43" t="s">
        <v>134</v>
      </c>
      <c r="I39" s="43"/>
      <c r="J39" s="42" t="s">
        <v>93</v>
      </c>
      <c r="K39" s="42"/>
      <c r="L39" s="42"/>
      <c r="M39" s="42"/>
      <c r="N39" s="42"/>
      <c r="O39" s="53"/>
      <c r="P39" s="54"/>
      <c r="Q39" s="54"/>
      <c r="R39" s="54"/>
      <c r="S39" s="55"/>
    </row>
  </sheetData>
  <sheetProtection algorithmName="SHA-512" hashValue="HEN8uLnBKsUBdlcAgLC51e2iIGd1sglVzphwfBVyf1SzSnNCmQoK45Eiol2G1CgIOxFRa231TooTLHB0k7Fa5A==" saltValue="VHUcOkbeTkzIhoXy+lhYDg==" spinCount="100000" sheet="1" objects="1" scenarios="1"/>
  <mergeCells count="69">
    <mergeCell ref="M2:N3"/>
    <mergeCell ref="M1:N1"/>
    <mergeCell ref="E1:H3"/>
    <mergeCell ref="I3:J3"/>
    <mergeCell ref="K3:L3"/>
    <mergeCell ref="I2:J2"/>
    <mergeCell ref="K2:L2"/>
    <mergeCell ref="I4:L4"/>
    <mergeCell ref="I5:L5"/>
    <mergeCell ref="J6:L6"/>
    <mergeCell ref="J1:L1"/>
    <mergeCell ref="E4:H6"/>
    <mergeCell ref="A33:B33"/>
    <mergeCell ref="C33:S33"/>
    <mergeCell ref="A36:A38"/>
    <mergeCell ref="B36:N38"/>
    <mergeCell ref="A39:D39"/>
    <mergeCell ref="E39:G39"/>
    <mergeCell ref="H39:I39"/>
    <mergeCell ref="J39:N39"/>
    <mergeCell ref="A34:B34"/>
    <mergeCell ref="C34:S34"/>
    <mergeCell ref="O36:S36"/>
    <mergeCell ref="O37:S39"/>
    <mergeCell ref="A8:D8"/>
    <mergeCell ref="A9:D9"/>
    <mergeCell ref="E7:S7"/>
    <mergeCell ref="E8:S8"/>
    <mergeCell ref="E9:S9"/>
    <mergeCell ref="A7:D7"/>
    <mergeCell ref="A10:D10"/>
    <mergeCell ref="A19:B19"/>
    <mergeCell ref="A14:B14"/>
    <mergeCell ref="A15:B15"/>
    <mergeCell ref="E10:S10"/>
    <mergeCell ref="A17:B17"/>
    <mergeCell ref="A13:B13"/>
    <mergeCell ref="A16:B16"/>
    <mergeCell ref="A32:B32"/>
    <mergeCell ref="C23:S23"/>
    <mergeCell ref="D30:D31"/>
    <mergeCell ref="E30:E31"/>
    <mergeCell ref="F30:F31"/>
    <mergeCell ref="G30:G31"/>
    <mergeCell ref="H30:H31"/>
    <mergeCell ref="I30:I31"/>
    <mergeCell ref="O30:O31"/>
    <mergeCell ref="P30:P31"/>
    <mergeCell ref="C30:C31"/>
    <mergeCell ref="Q30:Q31"/>
    <mergeCell ref="R30:R31"/>
    <mergeCell ref="S30:S31"/>
    <mergeCell ref="K30:K31"/>
    <mergeCell ref="L30:L31"/>
    <mergeCell ref="M30:M31"/>
    <mergeCell ref="N30:N31"/>
    <mergeCell ref="A18:B18"/>
    <mergeCell ref="A23:B23"/>
    <mergeCell ref="A26:A31"/>
    <mergeCell ref="B30:B31"/>
    <mergeCell ref="J30:J31"/>
    <mergeCell ref="B26:B29"/>
    <mergeCell ref="C22:S22"/>
    <mergeCell ref="A22:B22"/>
    <mergeCell ref="A25:B25"/>
    <mergeCell ref="A20:B20"/>
    <mergeCell ref="A21:B21"/>
    <mergeCell ref="C24:S24"/>
    <mergeCell ref="A24:B24"/>
  </mergeCells>
  <conditionalFormatting sqref="E4:H6">
    <cfRule type="containsText" dxfId="4" priority="5" operator="containsText" text="Nazwa firmy">
      <formula>NOT(ISERROR(SEARCH("Nazwa firmy",E4)))</formula>
    </cfRule>
  </conditionalFormatting>
  <conditionalFormatting sqref="I4:L4">
    <cfRule type="containsText" dxfId="3" priority="4" operator="containsText" text="Miasto">
      <formula>NOT(ISERROR(SEARCH("Miasto",I4)))</formula>
    </cfRule>
  </conditionalFormatting>
  <conditionalFormatting sqref="I5:L5">
    <cfRule type="containsText" dxfId="2" priority="3" operator="containsText" text="Adres">
      <formula>NOT(ISERROR(SEARCH("Adres",I5)))</formula>
    </cfRule>
  </conditionalFormatting>
  <conditionalFormatting sqref="J6:L6">
    <cfRule type="containsText" dxfId="1" priority="2" operator="containsText" text=" ">
      <formula>NOT(ISERROR(SEARCH(" ",J6)))</formula>
    </cfRule>
  </conditionalFormatting>
  <conditionalFormatting sqref="K3:L3">
    <cfRule type="containsText" dxfId="0" priority="1" operator="containsText" text=" ">
      <formula>NOT(ISERROR(SEARCH(" ",K3)))</formula>
    </cfRule>
  </conditionalFormatting>
  <dataValidations count="27">
    <dataValidation type="list" allowBlank="1" showInputMessage="1" showErrorMessage="1" sqref="B17" xr:uid="{AA6B3F20-FA55-4B27-8E6B-49D970561FE9}">
      <formula1>WYSOKOŚĆ</formula1>
    </dataValidation>
    <dataValidation type="list" allowBlank="1" showInputMessage="1" showErrorMessage="1" sqref="C13:Q13" xr:uid="{611E6DF4-C743-4F8D-ADAD-9A0B48A4D1D5}">
      <formula1>zestawrolet</formula1>
    </dataValidation>
    <dataValidation type="list" allowBlank="1" showInputMessage="1" showErrorMessage="1" sqref="E9:S9" xr:uid="{62A1917B-DCE1-4C81-89F8-378772EEF79B}">
      <formula1>KOLORYSTYKA_PANCERZY</formula1>
    </dataValidation>
    <dataValidation type="list" allowBlank="1" showInputMessage="1" showErrorMessage="1" sqref="E10:S10" xr:uid="{F802A737-3842-46CF-B38C-3D300C21D46C}">
      <formula1>LISTWA_DOLNA</formula1>
    </dataValidation>
    <dataValidation type="list" allowBlank="1" showInputMessage="1" showErrorMessage="1" sqref="C19:S19" xr:uid="{9F4D5A84-1A32-4459-BE4F-84D03F039FFC}">
      <formula1>RURA</formula1>
    </dataValidation>
    <dataValidation type="list" allowBlank="1" showInputMessage="1" showErrorMessage="1" sqref="C23:S23" xr:uid="{C5AF0C64-EA75-4854-A3B9-C22DC99210D0}">
      <formula1>ZAŚLEPKIPROWADNICY</formula1>
    </dataValidation>
    <dataValidation type="list" allowBlank="1" showInputMessage="1" showErrorMessage="1" sqref="C34:S34" xr:uid="{BB2FBEAD-9648-429D-9F69-41705A4C410D}">
      <formula1>PAKOWANIEROLET</formula1>
    </dataValidation>
    <dataValidation type="list" allowBlank="1" showInputMessage="1" showErrorMessage="1" sqref="C30:S30" xr:uid="{28F28EFA-E4DC-4E55-A5FA-5C2F0992E751}">
      <formula1>STEROWANIEELEKTRYCZNE</formula1>
    </dataValidation>
    <dataValidation type="list" allowBlank="1" showInputMessage="1" showErrorMessage="1" sqref="C32:S32 C34:S34" xr:uid="{CB5577D4-E15E-4091-B5F8-9EEEEDA3DFDA}">
      <formula1>MARKASILNIKAELEKTRYCZNEGO</formula1>
    </dataValidation>
    <dataValidation allowBlank="1" showInputMessage="1" showErrorMessage="1" prompt="Szerokość podawana w mm." sqref="C15:S15" xr:uid="{4370D987-E37C-4E1E-9327-5495B2A8DF18}"/>
    <dataValidation allowBlank="1" showInputMessage="1" showErrorMessage="1" prompt="Wysokość podawana w mm." sqref="C16:S16" xr:uid="{7512A5BB-A817-4E4E-A477-E9036C4F5426}"/>
    <dataValidation type="list" allowBlank="1" showInputMessage="1" showErrorMessage="1" sqref="M2" xr:uid="{9F940D0A-C073-42CF-8E8F-B03FEACCFE0F}">
      <formula1>system</formula1>
    </dataValidation>
    <dataValidation type="list" allowBlank="1" showInputMessage="1" showErrorMessage="1" sqref="E1" xr:uid="{809EF56E-E71E-45E3-BF86-DFE5C491159E}">
      <formula1>rodzaj</formula1>
    </dataValidation>
    <dataValidation type="list" allowBlank="1" showInputMessage="1" showErrorMessage="1" prompt="Minimalna szerokość 700mm" sqref="C20:S20" xr:uid="{63390D44-03AE-4C9A-AA70-F1BF4CBDB1D3}">
      <formula1>MOSKITIERA</formula1>
    </dataValidation>
    <dataValidation type="list" allowBlank="1" showInputMessage="1" showErrorMessage="1" sqref="E7:S7" xr:uid="{1620B705-0F67-44BD-90AE-D9F9E21EFDF5}">
      <formula1>Kolorystykaskrzynkilubrewizji</formula1>
    </dataValidation>
    <dataValidation type="list" allowBlank="1" showInputMessage="1" showErrorMessage="1" sqref="E8:S8" xr:uid="{D9D2CABE-68AD-4462-9486-C9552FB3BFE1}">
      <formula1>KOLORYSTYKAPROWADNIC</formula1>
    </dataValidation>
    <dataValidation type="list" allowBlank="1" showInputMessage="1" showErrorMessage="1" sqref="C17:S17" xr:uid="{7D6FD1BB-A32B-4387-9DDD-BCE5823E969B}">
      <formula1>wysokośćskrzynki</formula1>
    </dataValidation>
    <dataValidation type="list" allowBlank="1" showInputMessage="1" showErrorMessage="1" sqref="C18:S18" xr:uid="{EC31DDF5-4EE9-4B3D-98EC-2AD838C7919A}">
      <formula1>wysokośćlameli</formula1>
    </dataValidation>
    <dataValidation type="list" allowBlank="1" showInputMessage="1" showErrorMessage="1" sqref="C22:S23" xr:uid="{515A8230-C984-45BE-82DC-D82A20CAE4C3}">
      <formula1>NAWIERCANIEPROWADNIC</formula1>
    </dataValidation>
    <dataValidation type="list" allowBlank="1" showInputMessage="1" showErrorMessage="1" prompt="Zdjęcie " sqref="C21:S21" xr:uid="{B43F9947-601F-4AE2-BD2E-C5D0BAE77A13}">
      <formula1>WYJŚCIENAPĘDU</formula1>
    </dataValidation>
    <dataValidation type="list" allowBlank="1" showInputMessage="1" showErrorMessage="1" sqref="C27:S27" xr:uid="{41A762B9-D912-4E99-B11A-D10EC123B80D}">
      <formula1>STEROWANIE2</formula1>
    </dataValidation>
    <dataValidation type="list" allowBlank="1" showInputMessage="1" showErrorMessage="1" prompt="UCHWYT POMOCNICZY" sqref="C28:S28" xr:uid="{D11EECAD-E5CE-43D0-8E6A-61066AD4C1B8}">
      <formula1>UCHWYTPOMOCNICZY</formula1>
    </dataValidation>
    <dataValidation type="list" allowBlank="1" showInputMessage="1" showErrorMessage="1" prompt="DŁUGOŚĆ SPRĘŻYNY PRZY NAPĘDZIE NA LINKĘ." sqref="C29:S29" xr:uid="{1DA462ED-6975-4A98-8611-CCA3BC2881B1}">
      <formula1>DŁUGOŚĆSPRĘŻYNY</formula1>
    </dataValidation>
    <dataValidation type="list" allowBlank="1" showInputMessage="1" showErrorMessage="1" prompt="ZP13N zwijacz NATYNKOWY 5mb_x000a_ZP13P  zwijacz PÓŁWPUSZCZANY_x000a_ZPK    zwijacz KORBOWY_x000a_ZPP14  zwijacz PODTYNKOWY_x000a_ZWP9  zwijacz NATYNKOWY 9-11mb_x000a_PKS  przekład. korbowa STAŁA_x000a_PKR przekład. korbowa ROZŁĄCZNA_x000a_PKO przekład. korb. Z ODSADZENIEM_x000a_SPR sprężyna_x000a_ZALEŻNY_x000a__x000a_" sqref="C26:S26" xr:uid="{8E8966FD-BBDC-425A-881E-4F6A59B4A77D}">
      <formula1>STEROWANIERĘCZNE</formula1>
    </dataValidation>
    <dataValidation type="list" allowBlank="1" showInputMessage="1" showErrorMessage="1" sqref="C24:S24" xr:uid="{F8775C63-22C9-4673-A7C9-82E8A601C4CA}">
      <formula1>MOCOWANIEREWIZJI</formula1>
    </dataValidation>
    <dataValidation type="list" allowBlank="1" showInputMessage="1" showErrorMessage="1" prompt="Wieszak blokada - nap. elektryczny_x000a_Rygiel ręczny - nap. ręczny_x000a_Zamek baskwilowy - nap. ręczny" sqref="C25:S25" xr:uid="{9C3E1B23-A0DF-4394-AA8D-07C013A16B66}">
      <formula1>ZABEZPIECZENIEMPRZEDPODNIESIENIEM</formula1>
    </dataValidation>
    <dataValidation type="list" allowBlank="1" showInputMessage="1" showErrorMessage="1" sqref="C25:S25" xr:uid="{D610CD11-0E0E-4209-9617-23E4A8F5359D}">
      <formula1>ZABEZPIECZENIEMPRZEDPODNIESIENIEM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B22 I2:L2 B30:B31 J3 A26:B26 J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963D-F2F8-4FB9-9748-1DA131EBF866}">
  <sheetPr codeName="Arkusz3"/>
  <dimension ref="A1:W48"/>
  <sheetViews>
    <sheetView workbookViewId="0">
      <pane ySplit="1" topLeftCell="A2" activePane="bottomLeft" state="frozen"/>
      <selection pane="bottomLeft" activeCell="A3" sqref="A3"/>
    </sheetView>
  </sheetViews>
  <sheetFormatPr defaultRowHeight="13.8" x14ac:dyDescent="0.25"/>
  <cols>
    <col min="1" max="1" width="8.88671875" style="13"/>
    <col min="2" max="2" width="20.33203125" style="13" bestFit="1" customWidth="1"/>
    <col min="3" max="3" width="11.5546875" style="13" bestFit="1" customWidth="1"/>
    <col min="4" max="4" width="31.77734375" style="18" bestFit="1" customWidth="1"/>
    <col min="5" max="5" width="31.77734375" style="18" customWidth="1"/>
    <col min="6" max="6" width="34.33203125" style="13" customWidth="1"/>
    <col min="7" max="7" width="33.77734375" style="13" bestFit="1" customWidth="1"/>
    <col min="8" max="8" width="17.109375" style="19" customWidth="1"/>
    <col min="9" max="9" width="16.6640625" style="13" bestFit="1" customWidth="1"/>
    <col min="10" max="10" width="8.88671875" style="13"/>
    <col min="11" max="11" width="20.6640625" style="13" bestFit="1" customWidth="1"/>
    <col min="12" max="12" width="12.77734375" style="13" bestFit="1" customWidth="1"/>
    <col min="13" max="13" width="21.5546875" style="13" bestFit="1" customWidth="1"/>
    <col min="14" max="15" width="21.5546875" style="13" customWidth="1"/>
    <col min="16" max="16" width="22.6640625" style="13" bestFit="1" customWidth="1"/>
    <col min="17" max="17" width="16.77734375" style="13" bestFit="1" customWidth="1"/>
    <col min="18" max="18" width="16.88671875" style="13" bestFit="1" customWidth="1"/>
    <col min="19" max="19" width="18.109375" style="13" bestFit="1" customWidth="1"/>
    <col min="20" max="20" width="21.6640625" style="13" bestFit="1" customWidth="1"/>
    <col min="21" max="21" width="18.109375" style="13" customWidth="1"/>
    <col min="22" max="22" width="21.33203125" style="13" bestFit="1" customWidth="1"/>
    <col min="23" max="23" width="25.44140625" style="13" bestFit="1" customWidth="1"/>
    <col min="24" max="16384" width="8.88671875" style="13"/>
  </cols>
  <sheetData>
    <row r="1" spans="1:23" ht="40.200000000000003" customHeight="1" x14ac:dyDescent="0.25">
      <c r="A1" s="13" t="s">
        <v>0</v>
      </c>
      <c r="B1" s="13" t="s">
        <v>1</v>
      </c>
      <c r="C1" s="13" t="s">
        <v>4</v>
      </c>
      <c r="D1" s="14" t="s">
        <v>102</v>
      </c>
      <c r="E1" s="14" t="s">
        <v>105</v>
      </c>
      <c r="F1" s="15" t="s">
        <v>15</v>
      </c>
      <c r="G1" s="13" t="s">
        <v>48</v>
      </c>
      <c r="H1" s="16" t="s">
        <v>13</v>
      </c>
      <c r="I1" s="13" t="s">
        <v>52</v>
      </c>
      <c r="J1" s="13" t="s">
        <v>53</v>
      </c>
      <c r="K1" s="17" t="s">
        <v>136</v>
      </c>
      <c r="L1" s="13" t="s">
        <v>54</v>
      </c>
      <c r="M1" s="13" t="s">
        <v>111</v>
      </c>
      <c r="N1" s="13" t="s">
        <v>144</v>
      </c>
      <c r="O1" s="13" t="s">
        <v>112</v>
      </c>
      <c r="P1" s="13" t="s">
        <v>57</v>
      </c>
      <c r="Q1" s="13" t="s">
        <v>60</v>
      </c>
      <c r="R1" s="13" t="s">
        <v>64</v>
      </c>
      <c r="S1" s="13" t="s">
        <v>126</v>
      </c>
      <c r="T1" s="13" t="s">
        <v>130</v>
      </c>
      <c r="U1" s="13" t="s">
        <v>131</v>
      </c>
      <c r="V1" s="13" t="s">
        <v>70</v>
      </c>
      <c r="W1" s="13" t="s">
        <v>77</v>
      </c>
    </row>
    <row r="2" spans="1:23" x14ac:dyDescent="0.25">
      <c r="A2" s="13" t="s">
        <v>100</v>
      </c>
      <c r="B2" s="13" t="s">
        <v>108</v>
      </c>
      <c r="C2" s="15" t="s">
        <v>5</v>
      </c>
      <c r="D2" s="18" t="str">
        <f>IF('Formularz RA'!$M$2="ras","01 BIAŁY",IF('Formularz RA'!$M$2="rak/e","00 NIELAKIEROWANY",IF('Formularz RA'!$M$2="rar/r","01 BIAŁY",IF('Formularz RA'!$M$2="rar/t","00 NIELAKIEROWANY",""))))</f>
        <v/>
      </c>
      <c r="E2" s="13" t="s">
        <v>49</v>
      </c>
      <c r="F2" s="15" t="s">
        <v>20</v>
      </c>
      <c r="G2" s="13" t="s">
        <v>49</v>
      </c>
      <c r="H2" s="19" t="str">
        <f>IF('Formularz RA'!$M$2="ras",137,IF('Formularz RA'!$M$2="rak/e",137,IF('Formularz RA'!$M$2="rar/r",137,IF('Formularz RA'!$M$2="rar/t",137,""))))</f>
        <v/>
      </c>
      <c r="I2" s="19" t="str">
        <f>IF('Formularz RA'!$M$2="ras","ALU39",IF('Formularz RA'!$M$2="rak/e","ALU39",IF('Formularz RA'!$M$2="rar/r","ALU39",IF('Formularz RA'!$M$2="rar/t","ALU39",""))))</f>
        <v/>
      </c>
      <c r="J2" s="13">
        <v>40</v>
      </c>
      <c r="K2" s="13" t="s">
        <v>139</v>
      </c>
      <c r="L2" s="13" t="s">
        <v>55</v>
      </c>
      <c r="M2" s="13" t="s">
        <v>55</v>
      </c>
      <c r="N2" s="13" t="s">
        <v>145</v>
      </c>
      <c r="O2" s="13" t="s">
        <v>113</v>
      </c>
      <c r="P2" s="13" t="s">
        <v>55</v>
      </c>
      <c r="Q2" s="13" t="s">
        <v>125</v>
      </c>
      <c r="R2" s="13" t="s">
        <v>95</v>
      </c>
      <c r="S2" s="13" t="s">
        <v>127</v>
      </c>
      <c r="T2" s="13" t="s">
        <v>55</v>
      </c>
      <c r="U2" s="13" t="s">
        <v>132</v>
      </c>
      <c r="V2" s="13" t="s">
        <v>85</v>
      </c>
      <c r="W2" s="13" t="s">
        <v>78</v>
      </c>
    </row>
    <row r="3" spans="1:23" x14ac:dyDescent="0.25">
      <c r="A3" s="13" t="s">
        <v>101</v>
      </c>
      <c r="B3" s="13" t="s">
        <v>109</v>
      </c>
      <c r="C3" s="15" t="s">
        <v>6</v>
      </c>
      <c r="D3" s="18" t="str">
        <f>IF('Formularz RA'!$M$2="ras","02 BEŻOWY",IF('Formularz RA'!$M$2="rak/e","01 BIAŁY",IF('Formularz RA'!$M$2="rar/r","03 BRĄZOWY",IF('Formularz RA'!$M$2="rar/t","01 BIAŁY",""))))</f>
        <v/>
      </c>
      <c r="E3" s="15" t="s">
        <v>20</v>
      </c>
      <c r="F3" s="15" t="s">
        <v>21</v>
      </c>
      <c r="G3" s="15" t="s">
        <v>20</v>
      </c>
      <c r="H3" s="19" t="str">
        <f>IF('Formularz RA'!$M$2="ras",150,IF('Formularz RA'!$M$2="rak/e",150,IF('Formularz RA'!$M$2="rar/r",165,IF('Formularz RA'!$M$2="rar/t",165,""))))</f>
        <v/>
      </c>
      <c r="I3" s="19" t="str">
        <f>IF('Formularz RA'!$M$2="ras","ALU45",IF('Formularz RA'!$M$2="rak/e","ALU45",IF('Formularz RA'!$M$2="rar/r","ALU45",IF('Formularz RA'!$M$2="rar/t","ALU45",""))))</f>
        <v/>
      </c>
      <c r="J3" s="13">
        <v>60</v>
      </c>
      <c r="K3" s="13" t="s">
        <v>138</v>
      </c>
      <c r="L3" s="13" t="s">
        <v>56</v>
      </c>
      <c r="M3" s="13" t="s">
        <v>56</v>
      </c>
      <c r="N3" s="13" t="s">
        <v>146</v>
      </c>
      <c r="O3" s="13" t="s">
        <v>114</v>
      </c>
      <c r="P3" s="13" t="s">
        <v>56</v>
      </c>
      <c r="Q3" s="13" t="s">
        <v>61</v>
      </c>
      <c r="R3" s="13" t="s">
        <v>96</v>
      </c>
      <c r="S3" s="13" t="s">
        <v>128</v>
      </c>
      <c r="T3" s="13" t="s">
        <v>56</v>
      </c>
      <c r="U3" s="13" t="s">
        <v>133</v>
      </c>
      <c r="V3" s="13" t="s">
        <v>71</v>
      </c>
      <c r="W3" s="13" t="s">
        <v>82</v>
      </c>
    </row>
    <row r="4" spans="1:23" x14ac:dyDescent="0.25">
      <c r="A4" s="13" t="s">
        <v>103</v>
      </c>
      <c r="C4" s="15" t="s">
        <v>7</v>
      </c>
      <c r="D4" s="18" t="str">
        <f>IF('Formularz RA'!$M$2="ras","03 BRĄZOWY",IF('Formularz RA'!$M$2="rak/e","03 BRĄZOWY",IF('Formularz RA'!$M$2="rar/r","04 CIEMNOBRĄZOWY",IF('Formularz RA'!$M$2="rar/t","03 BRĄZOWY",""))))</f>
        <v/>
      </c>
      <c r="E4" s="15" t="s">
        <v>21</v>
      </c>
      <c r="F4" s="15" t="s">
        <v>22</v>
      </c>
      <c r="G4" s="15" t="s">
        <v>21</v>
      </c>
      <c r="H4" s="19" t="str">
        <f>IF('Formularz RA'!$M$2="ras",165,IF('Formularz RA'!$M$2="rak/e",165,IF('Formularz RA'!$M$2="rar/r",180,IF('Formularz RA'!$M$2="rar/t",180,""))))</f>
        <v/>
      </c>
      <c r="I4" s="19" t="str">
        <f>IF('Formularz RA'!$M$2="ras","ALU52",IF('Formularz RA'!$M$2="rak/e","ALU52",IF('Formularz RA'!$M$2="rar/r","ALU52",IF('Formularz RA'!$M$2="rar/t","ALU52",""))))</f>
        <v/>
      </c>
      <c r="K4" s="13" t="s">
        <v>137</v>
      </c>
      <c r="N4" s="13" t="s">
        <v>147</v>
      </c>
      <c r="O4" s="13" t="s">
        <v>115</v>
      </c>
      <c r="Q4" s="13" t="s">
        <v>58</v>
      </c>
      <c r="R4" s="13" t="s">
        <v>65</v>
      </c>
      <c r="V4" s="13" t="s">
        <v>72</v>
      </c>
      <c r="W4" s="13" t="s">
        <v>79</v>
      </c>
    </row>
    <row r="5" spans="1:23" x14ac:dyDescent="0.25">
      <c r="A5" s="13" t="s">
        <v>104</v>
      </c>
      <c r="C5" s="15" t="s">
        <v>8</v>
      </c>
      <c r="D5" s="18" t="str">
        <f>IF('Formularz RA'!$M$2="ras","04 CIEMNOBRĄZOWY",IF('Formularz RA'!$M$2="rak/e","04 CIEMNOBRĄZOWY",IF('Formularz RA'!$M$2="rar/r","31 SREBRNY",IF('Formularz RA'!$M$2="rar/t","04 CIEMNOBRĄZOWY",""))))</f>
        <v/>
      </c>
      <c r="E5" s="15" t="s">
        <v>22</v>
      </c>
      <c r="F5" s="15" t="s">
        <v>23</v>
      </c>
      <c r="G5" s="15" t="s">
        <v>22</v>
      </c>
      <c r="H5" s="19" t="str">
        <f>IF('Formularz RA'!$M$2="ras",180,IF('Formularz RA'!$M$2="rak/e",180,IF('Formularz RA'!$M$2="rar/r",205,IF('Formularz RA'!$M$2="rar/t",205,""))))</f>
        <v/>
      </c>
      <c r="I5" s="19" t="str">
        <f>IF('Formularz RA'!$M$2="ras","ALU55",IF('Formularz RA'!$M$2="rak/e","ALU55",IF('Formularz RA'!$M$2="rar/r","ALU55",IF('Formularz RA'!$M$2="rar/t","ALU55",""))))</f>
        <v/>
      </c>
      <c r="K5" s="13" t="s">
        <v>141</v>
      </c>
      <c r="O5" s="13" t="s">
        <v>116</v>
      </c>
      <c r="R5" s="13" t="s">
        <v>97</v>
      </c>
      <c r="V5" s="13" t="s">
        <v>73</v>
      </c>
      <c r="W5" s="13" t="s">
        <v>80</v>
      </c>
    </row>
    <row r="6" spans="1:23" x14ac:dyDescent="0.25">
      <c r="C6" s="15" t="s">
        <v>9</v>
      </c>
      <c r="D6" s="18" t="str">
        <f>IF('Formularz RA'!$M$2="ras","23 DREWNOPODOBNY ZŁOTY DĄB",IF('Formularz RA'!$M$2="rak/e","23 ZŁOTY DĄB",IF('Formularz RA'!$M$2="rar/r","32 SZARY",IF('Formularz RA'!$M$2="rar/t","31 SREBRNY",""))))</f>
        <v/>
      </c>
      <c r="E6" s="15" t="s">
        <v>23</v>
      </c>
      <c r="F6" s="15" t="s">
        <v>24</v>
      </c>
      <c r="G6" s="15" t="s">
        <v>23</v>
      </c>
      <c r="H6" s="19" t="str">
        <f>IF('Formularz RA'!$M$2="ras",205,IF('Formularz RA'!$M$2="rak/e",205,""))</f>
        <v/>
      </c>
      <c r="I6" s="19" t="str">
        <f>IF('Formularz RA'!$M$2="ras","ALU E 41",IF('Formularz RA'!$M$2="rak/e","ALU E 41",IF('Formularz RA'!$M$2="rar/r","ALU E 41",IF('Formularz RA'!$M$2="rar/t","ALU E 41",""))))</f>
        <v/>
      </c>
      <c r="O6" s="13" t="s">
        <v>117</v>
      </c>
      <c r="R6" s="13" t="s">
        <v>98</v>
      </c>
      <c r="V6" s="13" t="s">
        <v>75</v>
      </c>
      <c r="W6" s="13" t="s">
        <v>81</v>
      </c>
    </row>
    <row r="7" spans="1:23" x14ac:dyDescent="0.25">
      <c r="C7" s="15"/>
      <c r="D7" s="18" t="str">
        <f>IF('Formularz RA'!$M$2="ras","25 DREWNOPODOBNY MAHOŃ",IF('Formularz RA'!$M$2="rak/e","27 ORZECH",IF('Formularz RA'!$M$2="rar/r","43 SZARY ANTRACYT",IF('Formularz RA'!$M$2="rar/t","32 SZARY",""))))</f>
        <v/>
      </c>
      <c r="E7" s="15" t="s">
        <v>17</v>
      </c>
      <c r="F7" s="15" t="s">
        <v>25</v>
      </c>
      <c r="G7" s="15" t="s">
        <v>17</v>
      </c>
      <c r="I7" s="19" t="str">
        <f>IF('Formularz RA'!$M$2="ras","PVC37",IF('Formularz RA'!$M$2="rak/e","ALU E 55",IF('Formularz RA'!$M$2="rar/r","PVC 37",IF('Formularz RA'!$M$2="rar/t","PVC 37",""))))</f>
        <v/>
      </c>
      <c r="O7" s="13" t="s">
        <v>118</v>
      </c>
      <c r="R7" s="13" t="s">
        <v>99</v>
      </c>
      <c r="V7" s="13" t="s">
        <v>74</v>
      </c>
    </row>
    <row r="8" spans="1:23" x14ac:dyDescent="0.25">
      <c r="C8" s="15"/>
      <c r="D8" s="18" t="str">
        <f>IF('Formularz RA'!$M$2="ras","27 DREWNOPODOBNY ORZECH",IF('Formularz RA'!$M$2="rak/e","31 SREBRNY",IF('Formularz RA'!$M$2="rar/r","RAL",IF('Formularz RA'!$M$2="rar/t","RAL",""))))</f>
        <v/>
      </c>
      <c r="E8" s="15" t="s">
        <v>29</v>
      </c>
      <c r="F8" s="15" t="s">
        <v>26</v>
      </c>
      <c r="G8" s="15" t="s">
        <v>50</v>
      </c>
      <c r="I8" s="19" t="str">
        <f>IF('Formularz RA'!$M$2="ras","PVC52",IF('Formularz RA'!$M$2="rak/e","PVC 37",IF('Formularz RA'!$M$2="rar/r","PVC 52",IF('Formularz RA'!$M$2="rar/t","PVC 52",""))))</f>
        <v/>
      </c>
      <c r="O8" s="13" t="s">
        <v>119</v>
      </c>
      <c r="R8" s="13" t="s">
        <v>66</v>
      </c>
    </row>
    <row r="9" spans="1:23" x14ac:dyDescent="0.25">
      <c r="C9" s="15"/>
      <c r="D9" s="18" t="str">
        <f>IF('Formularz RA'!$M$2="ras","31 SREBRNY",IF('Formularz RA'!$M$2="rak/e","32 SZARY",""))</f>
        <v/>
      </c>
      <c r="E9" s="15" t="s">
        <v>28</v>
      </c>
      <c r="F9" s="15" t="s">
        <v>27</v>
      </c>
      <c r="G9" s="15" t="s">
        <v>29</v>
      </c>
      <c r="I9" s="16" t="str">
        <f>IF('Formularz RA'!$M$2="rak/e","PVC 52","")</f>
        <v/>
      </c>
      <c r="O9" s="13" t="s">
        <v>120</v>
      </c>
      <c r="R9" s="13" t="s">
        <v>67</v>
      </c>
    </row>
    <row r="10" spans="1:23" x14ac:dyDescent="0.25">
      <c r="D10" s="18" t="str">
        <f>IF('Formularz RA'!$M$2="ras","32 SZARY",IF('Formularz RA'!$M$2="rak/e","43 SZARY ANTRACYT",""))</f>
        <v/>
      </c>
      <c r="E10" s="15" t="s">
        <v>30</v>
      </c>
      <c r="F10" s="15" t="s">
        <v>29</v>
      </c>
      <c r="G10" s="15" t="s">
        <v>28</v>
      </c>
      <c r="O10" s="13" t="s">
        <v>121</v>
      </c>
      <c r="R10" s="13" t="s">
        <v>68</v>
      </c>
    </row>
    <row r="11" spans="1:23" x14ac:dyDescent="0.25">
      <c r="D11" s="18" t="str">
        <f>IF('Formularz RA'!$M$2="ras","41 BIEL KREMOWA",IF('Formularz RA'!$M$2="rak/e","95 WINCHESTER",""))</f>
        <v/>
      </c>
      <c r="E11" s="15" t="s">
        <v>51</v>
      </c>
      <c r="F11" s="15" t="s">
        <v>28</v>
      </c>
      <c r="G11" s="15" t="s">
        <v>30</v>
      </c>
      <c r="O11" s="13" t="s">
        <v>122</v>
      </c>
      <c r="R11" s="13" t="s">
        <v>69</v>
      </c>
    </row>
    <row r="12" spans="1:23" x14ac:dyDescent="0.25">
      <c r="D12" s="18" t="str">
        <f>IF('Formularz RA'!$M$2="ras","43 SZARY ANTRACYT",IF('Formularz RA'!$M$2="rak/e","RAL",""))</f>
        <v/>
      </c>
      <c r="E12" s="15" t="s">
        <v>33</v>
      </c>
      <c r="F12" s="15" t="s">
        <v>30</v>
      </c>
      <c r="G12" s="15" t="s">
        <v>51</v>
      </c>
      <c r="O12" s="13" t="s">
        <v>123</v>
      </c>
      <c r="R12" s="13" t="s">
        <v>142</v>
      </c>
    </row>
    <row r="13" spans="1:23" x14ac:dyDescent="0.25">
      <c r="D13" s="18" t="str">
        <f>IF('Formularz RA'!$M$2="ras","RAL","")</f>
        <v/>
      </c>
      <c r="E13" s="15" t="s">
        <v>40</v>
      </c>
      <c r="F13" s="15" t="s">
        <v>31</v>
      </c>
      <c r="G13" s="15" t="s">
        <v>33</v>
      </c>
      <c r="O13" s="13" t="s">
        <v>124</v>
      </c>
    </row>
    <row r="14" spans="1:23" x14ac:dyDescent="0.25">
      <c r="E14" s="15" t="s">
        <v>18</v>
      </c>
      <c r="F14" s="15" t="s">
        <v>32</v>
      </c>
      <c r="G14" s="15" t="s">
        <v>18</v>
      </c>
    </row>
    <row r="15" spans="1:23" x14ac:dyDescent="0.25">
      <c r="E15" s="15" t="s">
        <v>19</v>
      </c>
      <c r="F15" s="15" t="s">
        <v>51</v>
      </c>
      <c r="G15" s="15" t="s">
        <v>19</v>
      </c>
    </row>
    <row r="16" spans="1:23" x14ac:dyDescent="0.25">
      <c r="F16" s="15" t="s">
        <v>33</v>
      </c>
      <c r="G16" s="15"/>
    </row>
    <row r="17" spans="6:7" x14ac:dyDescent="0.25">
      <c r="F17" s="15" t="s">
        <v>34</v>
      </c>
      <c r="G17" s="15"/>
    </row>
    <row r="18" spans="6:7" x14ac:dyDescent="0.25">
      <c r="F18" s="15" t="s">
        <v>35</v>
      </c>
      <c r="G18" s="15"/>
    </row>
    <row r="19" spans="6:7" x14ac:dyDescent="0.25">
      <c r="F19" s="15" t="s">
        <v>36</v>
      </c>
      <c r="G19" s="15"/>
    </row>
    <row r="20" spans="6:7" x14ac:dyDescent="0.25">
      <c r="F20" s="15" t="s">
        <v>37</v>
      </c>
      <c r="G20" s="15"/>
    </row>
    <row r="21" spans="6:7" x14ac:dyDescent="0.25">
      <c r="F21" s="15" t="s">
        <v>38</v>
      </c>
      <c r="G21" s="15"/>
    </row>
    <row r="22" spans="6:7" x14ac:dyDescent="0.25">
      <c r="F22" s="15" t="s">
        <v>39</v>
      </c>
      <c r="G22" s="15"/>
    </row>
    <row r="23" spans="6:7" x14ac:dyDescent="0.25">
      <c r="F23" s="15" t="s">
        <v>40</v>
      </c>
      <c r="G23" s="15"/>
    </row>
    <row r="24" spans="6:7" x14ac:dyDescent="0.25">
      <c r="F24" s="15" t="s">
        <v>41</v>
      </c>
      <c r="G24" s="15"/>
    </row>
    <row r="25" spans="6:7" x14ac:dyDescent="0.25">
      <c r="F25" s="15" t="s">
        <v>42</v>
      </c>
      <c r="G25" s="15"/>
    </row>
    <row r="26" spans="6:7" x14ac:dyDescent="0.25">
      <c r="F26" s="15" t="s">
        <v>43</v>
      </c>
      <c r="G26" s="15"/>
    </row>
    <row r="27" spans="6:7" x14ac:dyDescent="0.25">
      <c r="F27" s="15" t="s">
        <v>44</v>
      </c>
      <c r="G27" s="15"/>
    </row>
    <row r="28" spans="6:7" x14ac:dyDescent="0.25">
      <c r="F28" s="15" t="s">
        <v>45</v>
      </c>
    </row>
    <row r="29" spans="6:7" x14ac:dyDescent="0.25">
      <c r="F29" s="15" t="s">
        <v>46</v>
      </c>
    </row>
    <row r="30" spans="6:7" x14ac:dyDescent="0.25">
      <c r="F30" s="15" t="s">
        <v>47</v>
      </c>
    </row>
    <row r="31" spans="6:7" x14ac:dyDescent="0.25">
      <c r="F31" s="15"/>
    </row>
    <row r="32" spans="6:7" x14ac:dyDescent="0.25">
      <c r="F32" s="15"/>
    </row>
    <row r="33" spans="6:6" x14ac:dyDescent="0.25">
      <c r="F33" s="15"/>
    </row>
    <row r="34" spans="6:6" x14ac:dyDescent="0.25">
      <c r="F34" s="15"/>
    </row>
    <row r="35" spans="6:6" x14ac:dyDescent="0.25">
      <c r="F35" s="15"/>
    </row>
    <row r="36" spans="6:6" x14ac:dyDescent="0.25">
      <c r="F36" s="15"/>
    </row>
    <row r="37" spans="6:6" x14ac:dyDescent="0.25">
      <c r="F37" s="15"/>
    </row>
    <row r="38" spans="6:6" x14ac:dyDescent="0.25">
      <c r="F38" s="15"/>
    </row>
    <row r="39" spans="6:6" x14ac:dyDescent="0.25">
      <c r="F39" s="15"/>
    </row>
    <row r="40" spans="6:6" x14ac:dyDescent="0.25">
      <c r="F40" s="15"/>
    </row>
    <row r="41" spans="6:6" x14ac:dyDescent="0.25">
      <c r="F41" s="15"/>
    </row>
    <row r="42" spans="6:6" x14ac:dyDescent="0.25">
      <c r="F42" s="15"/>
    </row>
    <row r="43" spans="6:6" x14ac:dyDescent="0.25">
      <c r="F43" s="15"/>
    </row>
    <row r="44" spans="6:6" x14ac:dyDescent="0.25">
      <c r="F44" s="15"/>
    </row>
    <row r="45" spans="6:6" x14ac:dyDescent="0.25">
      <c r="F45" s="15"/>
    </row>
    <row r="46" spans="6:6" x14ac:dyDescent="0.25">
      <c r="F46" s="15"/>
    </row>
    <row r="47" spans="6:6" x14ac:dyDescent="0.25">
      <c r="F47" s="15"/>
    </row>
    <row r="48" spans="6:6" x14ac:dyDescent="0.25">
      <c r="F48" s="15"/>
    </row>
  </sheetData>
  <sheetProtection algorithmName="SHA-512" hashValue="DUGnoqajH2B8zpSMkb3qP1l8qHPjTH+H47qAPS0MRvXvApnvThemAh7UbRVIZDN6iR19YKBDygW0cCbnARQLag==" saltValue="xoeED9J2fzH2o0aAvB01dg==" spinCount="100000" sheet="1" objects="1" scenarios="1"/>
  <sortState ref="W2:W5">
    <sortCondition descending="1" ref="W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23</vt:i4>
      </vt:variant>
    </vt:vector>
  </HeadingPairs>
  <TitlesOfParts>
    <vt:vector size="24" baseType="lpstr">
      <vt:lpstr>Formularz RA</vt:lpstr>
      <vt:lpstr>DŁUGOŚĆSPRĘŻYNY</vt:lpstr>
      <vt:lpstr>KOLORYSTYKA_PANCERZY</vt:lpstr>
      <vt:lpstr>KOLORYSTYKAPROWADNIC</vt:lpstr>
      <vt:lpstr>Kolorystykaskrzynkilubrewizji</vt:lpstr>
      <vt:lpstr>LISTWA_DOLNA</vt:lpstr>
      <vt:lpstr>MARKASILNIKAELEKTRYCZNEGO</vt:lpstr>
      <vt:lpstr>MOCOWANIEREWIZJI</vt:lpstr>
      <vt:lpstr>MOSKITIERA</vt:lpstr>
      <vt:lpstr>NAWIERCANIEPROWADNIC</vt:lpstr>
      <vt:lpstr>PAKOWANIEROLET</vt:lpstr>
      <vt:lpstr>rodzaj</vt:lpstr>
      <vt:lpstr>RURA</vt:lpstr>
      <vt:lpstr>STEROWANIE2</vt:lpstr>
      <vt:lpstr>STEROWANIEELEKTRYCZNE</vt:lpstr>
      <vt:lpstr>STEROWANIERĘCZNE</vt:lpstr>
      <vt:lpstr>system</vt:lpstr>
      <vt:lpstr>UCHWYTPOMOCNICZY</vt:lpstr>
      <vt:lpstr>WYJŚCIENAPĘDU</vt:lpstr>
      <vt:lpstr>wysokośćlameli</vt:lpstr>
      <vt:lpstr>wysokośćskrzynki</vt:lpstr>
      <vt:lpstr>ZABEZPIECZENIEMPRZEDPODNIESIENIEM</vt:lpstr>
      <vt:lpstr>ZAŚLEPKIPROWADNICY</vt:lpstr>
      <vt:lpstr>zestawrolet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Szymanski, Leszek</dc:creator>
  <cp:lastModifiedBy>Szymanski, Leszek</cp:lastModifiedBy>
  <cp:lastPrinted>2019-02-28T09:19:52Z</cp:lastPrinted>
  <dcterms:created xsi:type="dcterms:W3CDTF">2017-04-23T14:59:27Z</dcterms:created>
  <dcterms:modified xsi:type="dcterms:W3CDTF">2019-03-04T19:27:25Z</dcterms:modified>
</cp:coreProperties>
</file>